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5600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36" i="1" l="1"/>
  <c r="C39" i="1" s="1"/>
  <c r="C44" i="1"/>
  <c r="C40" i="1"/>
  <c r="C31" i="1"/>
  <c r="C30" i="1"/>
  <c r="C35" i="1" s="1"/>
  <c r="C38" i="1" s="1"/>
  <c r="L9" i="1"/>
  <c r="L8" i="1"/>
  <c r="L7" i="1"/>
  <c r="L6" i="1"/>
  <c r="K16" i="1"/>
  <c r="L14" i="1"/>
  <c r="L15" i="1"/>
  <c r="L13" i="1"/>
  <c r="K5" i="1"/>
  <c r="L5" i="1" s="1"/>
  <c r="K4" i="1"/>
  <c r="L4" i="1"/>
  <c r="K3" i="1"/>
  <c r="L3" i="1" s="1"/>
  <c r="L19" i="1"/>
  <c r="J19" i="1"/>
  <c r="K19" i="1"/>
  <c r="L16" i="1" l="1"/>
  <c r="M8" i="1" s="1"/>
  <c r="N8" i="1" s="1"/>
  <c r="C41" i="1"/>
  <c r="C45" i="1" s="1"/>
  <c r="M9" i="1"/>
  <c r="N9" i="1" s="1"/>
  <c r="M7" i="1"/>
  <c r="N7" i="1" s="1"/>
  <c r="M6" i="1"/>
  <c r="N6" i="1" s="1"/>
  <c r="M4" i="1"/>
  <c r="N4" i="1" s="1"/>
  <c r="M5" i="1" l="1"/>
  <c r="N5" i="1" s="1"/>
  <c r="M3" i="1"/>
  <c r="N3" i="1" s="1"/>
</calcChain>
</file>

<file path=xl/sharedStrings.xml><?xml version="1.0" encoding="utf-8"?>
<sst xmlns="http://schemas.openxmlformats.org/spreadsheetml/2006/main" count="112" uniqueCount="66">
  <si>
    <t>SUPERCAFE</t>
  </si>
  <si>
    <t xml:space="preserve">UREA  </t>
  </si>
  <si>
    <t>DAP</t>
  </si>
  <si>
    <t>KCL</t>
  </si>
  <si>
    <t>N</t>
  </si>
  <si>
    <t>P</t>
  </si>
  <si>
    <t>K</t>
  </si>
  <si>
    <t>BUL</t>
  </si>
  <si>
    <t>FORMULA</t>
  </si>
  <si>
    <t>17-6-18-2</t>
  </si>
  <si>
    <t>15-15-15</t>
  </si>
  <si>
    <t>PRECIO</t>
  </si>
  <si>
    <t>NECESIDAD</t>
  </si>
  <si>
    <t>KG/H/AÑO</t>
  </si>
  <si>
    <t>BULTOS</t>
  </si>
  <si>
    <t>KG/H</t>
  </si>
  <si>
    <t>V/TOTAL</t>
  </si>
  <si>
    <t>MEZCLA EN FINCA</t>
  </si>
  <si>
    <t>TOTAL</t>
  </si>
  <si>
    <t>PRECIO FERTILIZANTE POR PUNTO</t>
  </si>
  <si>
    <t>MUNICIPIO</t>
  </si>
  <si>
    <t>VALOR</t>
  </si>
  <si>
    <t>FRESNO</t>
  </si>
  <si>
    <t>UREA</t>
  </si>
  <si>
    <t xml:space="preserve">SUPERCAFE </t>
  </si>
  <si>
    <t>HERVEO</t>
  </si>
  <si>
    <t>PADUA</t>
  </si>
  <si>
    <t>PALOCABILDO</t>
  </si>
  <si>
    <t>FRIAS</t>
  </si>
  <si>
    <t>DIFERENCIA</t>
  </si>
  <si>
    <t>MEZCLA</t>
  </si>
  <si>
    <t>EMBAJADOR</t>
  </si>
  <si>
    <t>PRODUKAFE</t>
  </si>
  <si>
    <t>HYDRAN</t>
  </si>
  <si>
    <t>AGIMINS TOTAL</t>
  </si>
  <si>
    <t>AGRIM TOTAL</t>
  </si>
  <si>
    <t>Mg</t>
  </si>
  <si>
    <t>REMITAL</t>
  </si>
  <si>
    <t>CAFETERO</t>
  </si>
  <si>
    <t>Valor Jornal</t>
  </si>
  <si>
    <t>Flete</t>
  </si>
  <si>
    <t>Arboles /HA</t>
  </si>
  <si>
    <t>Valor bulto de 25-4-24</t>
  </si>
  <si>
    <t>Valor bulto de 17-6-18-2</t>
  </si>
  <si>
    <t>Valor Fertilizante  Arbol</t>
  </si>
  <si>
    <t>Valor Fertilizante he 25-4-24</t>
  </si>
  <si>
    <t>Gasto Unitario Arbol</t>
  </si>
  <si>
    <t>Necesidades Kg/N/He año</t>
  </si>
  <si>
    <t>Bultos  Hectarea 25-4-24</t>
  </si>
  <si>
    <t>Bultos  Hectarea 17-6-18-2</t>
  </si>
  <si>
    <t>Contenido Gramos Bulto</t>
  </si>
  <si>
    <t>Valor Jornal Arbol</t>
  </si>
  <si>
    <t>Valor Flete Fertilizante</t>
  </si>
  <si>
    <t>Precio promedio carga de café</t>
  </si>
  <si>
    <t>año 2016</t>
  </si>
  <si>
    <t>Valor Kilo</t>
  </si>
  <si>
    <t>Total Gasto Arbol Año $</t>
  </si>
  <si>
    <t>Este calculo con una aplicación anual de 240 gramos arbol año,</t>
  </si>
  <si>
    <t>18-18-18</t>
  </si>
  <si>
    <t>ABOTEK</t>
  </si>
  <si>
    <t>LEVANTE</t>
  </si>
  <si>
    <t xml:space="preserve">Valor 4  Jornales Hectarea </t>
  </si>
  <si>
    <t>Tradicion Cafetero</t>
  </si>
  <si>
    <t>17-6-18-6-7</t>
  </si>
  <si>
    <t>% ahorro sobre kilo vendido</t>
  </si>
  <si>
    <t>Agrimins Granular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</si>
</sst>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 applyAlignment="1">
      <alignment horizontal="left"/>
    </xf>
    <xf numFmtId="3" fontId="0" fillId="0" borderId="1" xfId="0" applyNumberFormat="1" applyBorder="1"/>
    <xf numFmtId="0" fontId="0" fillId="0" borderId="0" xfId="0" applyAlignment="1"/>
    <xf numFmtId="0" fontId="0" fillId="0" borderId="1" xfId="0" applyBorder="1" applyAlignment="1"/>
    <xf numFmtId="0" fontId="0" fillId="2" borderId="1" xfId="0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3" fontId="0" fillId="0" borderId="1" xfId="0" applyNumberFormat="1" applyFill="1" applyBorder="1" applyAlignment="1"/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3" fontId="1" fillId="4" borderId="1" xfId="0" applyNumberFormat="1" applyFont="1" applyFill="1" applyBorder="1"/>
    <xf numFmtId="0" fontId="0" fillId="4" borderId="1" xfId="0" applyFill="1" applyBorder="1"/>
    <xf numFmtId="0" fontId="0" fillId="0" borderId="1" xfId="0" applyNumberFormat="1" applyBorder="1"/>
    <xf numFmtId="0" fontId="1" fillId="4" borderId="1" xfId="0" applyNumberFormat="1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0" xfId="0" applyNumberFormat="1"/>
    <xf numFmtId="0" fontId="0" fillId="5" borderId="0" xfId="0" applyFill="1" applyBorder="1"/>
    <xf numFmtId="0" fontId="0" fillId="5" borderId="0" xfId="0" applyFill="1"/>
    <xf numFmtId="0" fontId="0" fillId="5" borderId="1" xfId="0" applyFill="1" applyBorder="1"/>
    <xf numFmtId="0" fontId="0" fillId="2" borderId="3" xfId="0" applyFill="1" applyBorder="1"/>
    <xf numFmtId="0" fontId="0" fillId="0" borderId="4" xfId="0" applyBorder="1"/>
    <xf numFmtId="0" fontId="0" fillId="0" borderId="3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3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(Hoja1!$A$41,Hoja1!$A$44)</c:f>
              <c:strCache>
                <c:ptCount val="2"/>
                <c:pt idx="0">
                  <c:v>Total Gasto Arbol Año $</c:v>
                </c:pt>
                <c:pt idx="1">
                  <c:v>Valor Kilo</c:v>
                </c:pt>
              </c:strCache>
            </c:strRef>
          </c:cat>
          <c:val>
            <c:numRef>
              <c:f>(Hoja1!$C$41,Hoja1!$C$44)</c:f>
              <c:numCache>
                <c:formatCode>#,##0.00</c:formatCode>
                <c:ptCount val="2"/>
                <c:pt idx="0" formatCode="General">
                  <c:v>311.2</c:v>
                </c:pt>
                <c:pt idx="1">
                  <c:v>6641.1360000000004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BF-274D-AF5D-0CDFFE0FB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298174</xdr:colOff>
      <xdr:row>28</xdr:row>
      <xdr:rowOff>44726</xdr:rowOff>
    </xdr:from>
    <xdr:to>
      <xdr:col>13</xdr:col>
      <xdr:colOff>455544</xdr:colOff>
      <xdr:row>42</xdr:row>
      <xdr:rowOff>120926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tabSelected="1" topLeftCell="A4" zoomScaleNormal="100" workbookViewId="0">
      <selection activeCell="P16" sqref="P16"/>
    </sheetView>
  </sheetViews>
  <sheetFormatPr baseColWidth="10" defaultColWidth="11.42578125" defaultRowHeight="15" x14ac:dyDescent="0.25"/>
  <cols>
    <col min="2" max="2" width="17" customWidth="1"/>
    <col min="3" max="3" width="9.85546875" customWidth="1"/>
    <col min="4" max="4" width="4" customWidth="1"/>
    <col min="5" max="6" width="4.42578125" customWidth="1"/>
    <col min="7" max="8" width="7.7109375" customWidth="1"/>
    <col min="9" max="9" width="13.42578125" customWidth="1"/>
    <col min="10" max="10" width="6.85546875" customWidth="1"/>
    <col min="11" max="11" width="7.7109375" bestFit="1" customWidth="1"/>
    <col min="16" max="16" width="12.85546875" customWidth="1"/>
  </cols>
  <sheetData>
    <row r="2" spans="2:17" x14ac:dyDescent="0.25">
      <c r="B2" s="2" t="s">
        <v>12</v>
      </c>
      <c r="C2" s="2" t="s">
        <v>4</v>
      </c>
      <c r="D2" s="2" t="s">
        <v>5</v>
      </c>
      <c r="E2" s="2" t="s">
        <v>6</v>
      </c>
      <c r="F2" s="2" t="s">
        <v>36</v>
      </c>
      <c r="I2" s="2" t="s">
        <v>8</v>
      </c>
      <c r="J2" s="2" t="s">
        <v>15</v>
      </c>
      <c r="K2" s="2" t="s">
        <v>14</v>
      </c>
      <c r="L2" s="2" t="s">
        <v>16</v>
      </c>
      <c r="M2" s="14" t="s">
        <v>30</v>
      </c>
      <c r="N2" s="2" t="s">
        <v>29</v>
      </c>
      <c r="P2" s="42"/>
    </row>
    <row r="3" spans="2:17" x14ac:dyDescent="0.25">
      <c r="B3" s="7" t="s">
        <v>13</v>
      </c>
      <c r="C3" s="6">
        <v>300</v>
      </c>
      <c r="D3" s="6">
        <v>50</v>
      </c>
      <c r="E3" s="6">
        <v>260</v>
      </c>
      <c r="F3" s="6">
        <v>50</v>
      </c>
      <c r="G3" s="5"/>
      <c r="H3" s="5"/>
      <c r="I3" s="7" t="s">
        <v>9</v>
      </c>
      <c r="J3" s="10">
        <v>1760</v>
      </c>
      <c r="K3" s="4">
        <f>(J3/50)</f>
        <v>35.200000000000003</v>
      </c>
      <c r="L3" s="4">
        <f>(K3*G12)</f>
        <v>2618880</v>
      </c>
      <c r="M3" s="4">
        <f>L$16</f>
        <v>1404000</v>
      </c>
      <c r="N3" s="4">
        <f>M3-L3</f>
        <v>-1214880</v>
      </c>
      <c r="P3" s="24"/>
    </row>
    <row r="4" spans="2:17" x14ac:dyDescent="0.2">
      <c r="B4" s="9"/>
      <c r="C4" s="8"/>
      <c r="D4" s="8"/>
      <c r="E4" s="8"/>
      <c r="F4" s="8"/>
      <c r="G4" s="5"/>
      <c r="H4" s="5"/>
      <c r="I4" s="7" t="s">
        <v>0</v>
      </c>
      <c r="J4" s="4">
        <v>1200</v>
      </c>
      <c r="K4" s="1">
        <f>(J4/50)</f>
        <v>24</v>
      </c>
      <c r="L4" s="4">
        <f>(K4*G14)</f>
        <v>1356000</v>
      </c>
      <c r="M4" s="4">
        <f t="shared" ref="M4:M9" si="0">L$16</f>
        <v>1404000</v>
      </c>
      <c r="N4" s="4">
        <f t="shared" ref="N4:N7" si="1">M4-L4</f>
        <v>48000</v>
      </c>
      <c r="Q4" s="24"/>
    </row>
    <row r="5" spans="2:17" x14ac:dyDescent="0.2">
      <c r="B5" s="7" t="s">
        <v>8</v>
      </c>
      <c r="C5" s="8"/>
      <c r="D5" s="8"/>
      <c r="E5" s="8"/>
      <c r="F5" s="8"/>
      <c r="G5" s="7" t="s">
        <v>11</v>
      </c>
      <c r="H5" s="5"/>
      <c r="I5" s="7" t="s">
        <v>10</v>
      </c>
      <c r="J5" s="4">
        <v>2000</v>
      </c>
      <c r="K5" s="1">
        <f>(J5/50)</f>
        <v>40</v>
      </c>
      <c r="L5" s="4">
        <f>(K5*G13)</f>
        <v>2980000</v>
      </c>
      <c r="M5" s="4">
        <f t="shared" si="0"/>
        <v>1404000</v>
      </c>
      <c r="N5" s="4">
        <f t="shared" si="1"/>
        <v>-1576000</v>
      </c>
      <c r="Q5" s="24"/>
    </row>
    <row r="6" spans="2:17" x14ac:dyDescent="0.2">
      <c r="B6" s="7" t="s">
        <v>62</v>
      </c>
      <c r="C6" s="8"/>
      <c r="D6" s="8"/>
      <c r="E6" s="8"/>
      <c r="F6" s="8"/>
      <c r="G6" s="49">
        <v>71800</v>
      </c>
      <c r="H6" s="5"/>
      <c r="I6" s="7" t="s">
        <v>35</v>
      </c>
      <c r="J6" s="4">
        <v>1500</v>
      </c>
      <c r="K6" s="1">
        <v>30</v>
      </c>
      <c r="L6" s="4">
        <f>(K6*G18)</f>
        <v>2775000</v>
      </c>
      <c r="M6" s="4">
        <f t="shared" si="0"/>
        <v>1404000</v>
      </c>
      <c r="N6" s="4">
        <f t="shared" si="1"/>
        <v>-1371000</v>
      </c>
      <c r="Q6" s="24"/>
    </row>
    <row r="7" spans="2:17" x14ac:dyDescent="0.2">
      <c r="B7" s="7" t="s">
        <v>63</v>
      </c>
      <c r="C7" s="8"/>
      <c r="D7" s="8"/>
      <c r="E7" s="8"/>
      <c r="F7" s="8"/>
      <c r="G7" s="49">
        <v>57900</v>
      </c>
      <c r="H7" s="5"/>
      <c r="I7" s="7" t="s">
        <v>31</v>
      </c>
      <c r="J7" s="4">
        <v>1500</v>
      </c>
      <c r="K7" s="1">
        <v>30</v>
      </c>
      <c r="L7" s="4">
        <f>(K7*G19)</f>
        <v>2328000</v>
      </c>
      <c r="M7" s="4">
        <f t="shared" si="0"/>
        <v>1404000</v>
      </c>
      <c r="N7" s="4">
        <f t="shared" si="1"/>
        <v>-924000</v>
      </c>
      <c r="Q7" s="24"/>
    </row>
    <row r="8" spans="2:17" x14ac:dyDescent="0.2">
      <c r="B8" s="7" t="s">
        <v>58</v>
      </c>
      <c r="C8" s="8"/>
      <c r="D8" s="8"/>
      <c r="E8" s="8"/>
      <c r="F8" s="8"/>
      <c r="G8" s="49">
        <v>63100</v>
      </c>
      <c r="H8" s="5"/>
      <c r="I8" s="7" t="s">
        <v>33</v>
      </c>
      <c r="J8" s="4">
        <v>1580</v>
      </c>
      <c r="K8" s="1">
        <v>32</v>
      </c>
      <c r="L8" s="4">
        <f>(K8*G20)</f>
        <v>2576000</v>
      </c>
      <c r="M8" s="4">
        <f t="shared" si="0"/>
        <v>1404000</v>
      </c>
      <c r="N8" s="4">
        <f t="shared" ref="N8:N9" si="2">M8-L8</f>
        <v>-1172000</v>
      </c>
      <c r="Q8" s="24"/>
    </row>
    <row r="9" spans="2:17" x14ac:dyDescent="0.2">
      <c r="B9" s="9"/>
      <c r="C9" s="8"/>
      <c r="D9" s="8"/>
      <c r="E9" s="8"/>
      <c r="F9" s="8"/>
      <c r="G9" s="5"/>
      <c r="H9" s="5"/>
      <c r="I9" s="7" t="s">
        <v>32</v>
      </c>
      <c r="J9" s="4">
        <v>1300</v>
      </c>
      <c r="K9" s="1">
        <v>26</v>
      </c>
      <c r="L9" s="4">
        <f>(K9*G21)</f>
        <v>1952600</v>
      </c>
      <c r="M9" s="4">
        <f t="shared" si="0"/>
        <v>1404000</v>
      </c>
      <c r="N9" s="4">
        <f t="shared" si="2"/>
        <v>-548600</v>
      </c>
      <c r="Q9" s="24"/>
    </row>
    <row r="11" spans="2:17" x14ac:dyDescent="0.2">
      <c r="B11" s="2" t="s">
        <v>8</v>
      </c>
      <c r="C11" s="2" t="s">
        <v>4</v>
      </c>
      <c r="D11" s="2" t="s">
        <v>5</v>
      </c>
      <c r="E11" s="2" t="s">
        <v>6</v>
      </c>
      <c r="F11" s="2" t="s">
        <v>7</v>
      </c>
      <c r="G11" s="2" t="s">
        <v>11</v>
      </c>
      <c r="H11" s="12"/>
      <c r="I11" s="38" t="s">
        <v>17</v>
      </c>
      <c r="J11" s="38"/>
      <c r="K11" s="38"/>
      <c r="L11" s="38"/>
    </row>
    <row r="12" spans="2:17" x14ac:dyDescent="0.2">
      <c r="B12" s="2" t="s">
        <v>9</v>
      </c>
      <c r="C12" s="1">
        <v>17</v>
      </c>
      <c r="D12" s="1">
        <v>6</v>
      </c>
      <c r="E12" s="1">
        <v>18</v>
      </c>
      <c r="F12" s="1">
        <v>1</v>
      </c>
      <c r="G12" s="4">
        <v>74400</v>
      </c>
      <c r="H12" s="11"/>
    </row>
    <row r="13" spans="2:17" x14ac:dyDescent="0.2">
      <c r="B13" s="2" t="s">
        <v>10</v>
      </c>
      <c r="C13" s="1">
        <v>15</v>
      </c>
      <c r="D13" s="1">
        <v>15</v>
      </c>
      <c r="E13" s="1">
        <v>15</v>
      </c>
      <c r="F13" s="1">
        <v>1</v>
      </c>
      <c r="G13" s="4">
        <v>74500</v>
      </c>
      <c r="H13" s="11"/>
      <c r="I13" s="7" t="s">
        <v>4</v>
      </c>
      <c r="J13" s="1">
        <v>4</v>
      </c>
      <c r="K13" s="14">
        <v>12</v>
      </c>
      <c r="L13" s="4">
        <f>(K13*G15)</f>
        <v>668400</v>
      </c>
    </row>
    <row r="14" spans="2:17" x14ac:dyDescent="0.2">
      <c r="B14" s="3" t="s">
        <v>0</v>
      </c>
      <c r="C14" s="1">
        <v>25</v>
      </c>
      <c r="D14" s="1">
        <v>4</v>
      </c>
      <c r="E14" s="1">
        <v>24</v>
      </c>
      <c r="F14" s="1">
        <v>1</v>
      </c>
      <c r="G14" s="4">
        <v>56500</v>
      </c>
      <c r="H14" s="11"/>
      <c r="I14" s="7" t="s">
        <v>5</v>
      </c>
      <c r="J14" s="1">
        <v>1</v>
      </c>
      <c r="K14" s="14">
        <v>3</v>
      </c>
      <c r="L14" s="4">
        <f t="shared" ref="L14:L15" si="3">(K14*G16)</f>
        <v>239700</v>
      </c>
      <c r="Q14" s="24"/>
    </row>
    <row r="15" spans="2:17" x14ac:dyDescent="0.2">
      <c r="B15" s="2" t="s">
        <v>1</v>
      </c>
      <c r="C15" s="1">
        <v>46</v>
      </c>
      <c r="D15" s="1">
        <v>0</v>
      </c>
      <c r="E15" s="1">
        <v>0</v>
      </c>
      <c r="F15" s="1">
        <v>1</v>
      </c>
      <c r="G15" s="4">
        <v>55700</v>
      </c>
      <c r="H15" s="11"/>
      <c r="I15" s="7" t="s">
        <v>6</v>
      </c>
      <c r="J15" s="1">
        <v>3</v>
      </c>
      <c r="K15" s="14">
        <v>9</v>
      </c>
      <c r="L15" s="4">
        <f t="shared" si="3"/>
        <v>495900</v>
      </c>
      <c r="Q15" s="24"/>
    </row>
    <row r="16" spans="2:17" x14ac:dyDescent="0.2">
      <c r="B16" s="2" t="s">
        <v>2</v>
      </c>
      <c r="C16" s="1">
        <v>18</v>
      </c>
      <c r="D16" s="1">
        <v>46</v>
      </c>
      <c r="E16" s="1">
        <v>0</v>
      </c>
      <c r="F16" s="1">
        <v>1</v>
      </c>
      <c r="G16" s="4">
        <v>79900</v>
      </c>
      <c r="H16" s="11"/>
      <c r="I16" s="7" t="s">
        <v>18</v>
      </c>
      <c r="K16" s="14">
        <f>SUM(K13:K15)</f>
        <v>24</v>
      </c>
      <c r="L16" s="4">
        <f>SUM(L13:L15)</f>
        <v>1404000</v>
      </c>
    </row>
    <row r="17" spans="1:12" x14ac:dyDescent="0.2">
      <c r="B17" s="2" t="s">
        <v>3</v>
      </c>
      <c r="C17" s="1">
        <v>0</v>
      </c>
      <c r="D17" s="1">
        <v>0</v>
      </c>
      <c r="E17" s="1">
        <v>60</v>
      </c>
      <c r="F17" s="1">
        <v>1</v>
      </c>
      <c r="G17" s="4">
        <v>55100</v>
      </c>
      <c r="H17" s="11"/>
      <c r="I17" s="9"/>
      <c r="J17" s="13"/>
      <c r="K17" s="13"/>
    </row>
    <row r="18" spans="1:12" x14ac:dyDescent="0.2">
      <c r="B18" s="2" t="s">
        <v>34</v>
      </c>
      <c r="C18" s="22">
        <v>20</v>
      </c>
      <c r="D18" s="22">
        <v>3</v>
      </c>
      <c r="E18" s="22">
        <v>19</v>
      </c>
      <c r="F18" s="22">
        <v>1</v>
      </c>
      <c r="G18" s="23">
        <v>92500</v>
      </c>
      <c r="J18" s="15" t="s">
        <v>4</v>
      </c>
      <c r="K18" s="15" t="s">
        <v>5</v>
      </c>
      <c r="L18" s="15" t="s">
        <v>6</v>
      </c>
    </row>
    <row r="19" spans="1:12" x14ac:dyDescent="0.2">
      <c r="B19" s="2" t="s">
        <v>31</v>
      </c>
      <c r="C19" s="22">
        <v>20</v>
      </c>
      <c r="D19" s="22">
        <v>4</v>
      </c>
      <c r="E19" s="22">
        <v>18</v>
      </c>
      <c r="F19" s="22">
        <v>1</v>
      </c>
      <c r="G19" s="23">
        <v>77600</v>
      </c>
      <c r="J19" s="14">
        <f>(K13*C15)/K16</f>
        <v>23</v>
      </c>
      <c r="K19" s="14">
        <f>((K14*C19)+(K14*D16))/K16</f>
        <v>8.25</v>
      </c>
      <c r="L19" s="14">
        <f>((K15*E17)/K16)</f>
        <v>22.5</v>
      </c>
    </row>
    <row r="20" spans="1:12" x14ac:dyDescent="0.2">
      <c r="B20" s="2" t="s">
        <v>33</v>
      </c>
      <c r="C20" s="1">
        <v>19</v>
      </c>
      <c r="D20" s="1">
        <v>4</v>
      </c>
      <c r="E20" s="1">
        <v>19</v>
      </c>
      <c r="F20" s="1">
        <v>1</v>
      </c>
      <c r="G20" s="4">
        <v>80500</v>
      </c>
    </row>
    <row r="21" spans="1:12" x14ac:dyDescent="0.2">
      <c r="B21" s="2" t="s">
        <v>60</v>
      </c>
      <c r="C21" s="22">
        <v>23</v>
      </c>
      <c r="D21" s="22">
        <v>3</v>
      </c>
      <c r="E21" s="22">
        <v>19</v>
      </c>
      <c r="F21" s="22">
        <v>1</v>
      </c>
      <c r="G21" s="23">
        <v>75100</v>
      </c>
    </row>
    <row r="22" spans="1:12" x14ac:dyDescent="0.2">
      <c r="B22" s="2" t="s">
        <v>37</v>
      </c>
      <c r="C22" s="1">
        <v>17</v>
      </c>
      <c r="D22" s="1">
        <v>6</v>
      </c>
      <c r="E22" s="1">
        <v>18</v>
      </c>
      <c r="F22" s="1">
        <v>1</v>
      </c>
      <c r="G22" s="4">
        <v>74200</v>
      </c>
    </row>
    <row r="23" spans="1:12" x14ac:dyDescent="0.2">
      <c r="B23" s="2" t="s">
        <v>38</v>
      </c>
      <c r="C23" s="1">
        <v>17</v>
      </c>
      <c r="D23" s="1">
        <v>6</v>
      </c>
      <c r="E23" s="1">
        <v>18</v>
      </c>
      <c r="F23" s="1">
        <v>1</v>
      </c>
      <c r="G23" s="4">
        <v>62000</v>
      </c>
    </row>
    <row r="24" spans="1:12" x14ac:dyDescent="0.2">
      <c r="B24" s="2" t="s">
        <v>59</v>
      </c>
      <c r="C24" s="22">
        <v>15</v>
      </c>
      <c r="D24" s="22">
        <v>4</v>
      </c>
      <c r="E24" s="22">
        <v>23</v>
      </c>
      <c r="F24" s="22">
        <v>1</v>
      </c>
      <c r="G24" s="23">
        <v>74800</v>
      </c>
    </row>
    <row r="25" spans="1:12" x14ac:dyDescent="0.25">
      <c r="B25" s="2" t="s">
        <v>65</v>
      </c>
      <c r="C25" s="1"/>
      <c r="D25" s="1"/>
      <c r="E25" s="1"/>
      <c r="F25" s="1"/>
      <c r="G25" s="4">
        <v>78000</v>
      </c>
    </row>
    <row r="26" spans="1:12" x14ac:dyDescent="0.25">
      <c r="A26" s="47" t="s">
        <v>41</v>
      </c>
      <c r="B26" s="48"/>
      <c r="C26" s="33">
        <v>5000</v>
      </c>
      <c r="D26" s="33"/>
      <c r="E26" s="33"/>
    </row>
    <row r="27" spans="1:12" x14ac:dyDescent="0.25">
      <c r="A27" s="2" t="s">
        <v>47</v>
      </c>
      <c r="B27" s="2"/>
      <c r="C27" s="40">
        <v>300</v>
      </c>
      <c r="D27" s="40"/>
      <c r="E27" s="40"/>
    </row>
    <row r="28" spans="1:12" x14ac:dyDescent="0.25">
      <c r="A28" s="47" t="s">
        <v>39</v>
      </c>
      <c r="B28" s="48"/>
      <c r="C28" s="39">
        <v>35000</v>
      </c>
      <c r="D28" s="39"/>
      <c r="E28" s="39"/>
    </row>
    <row r="29" spans="1:12" x14ac:dyDescent="0.25">
      <c r="A29" s="47" t="s">
        <v>40</v>
      </c>
      <c r="B29" s="48"/>
      <c r="C29" s="39">
        <v>60000</v>
      </c>
      <c r="D29" s="39"/>
      <c r="E29" s="39"/>
    </row>
    <row r="30" spans="1:12" x14ac:dyDescent="0.25">
      <c r="A30" s="2" t="s">
        <v>42</v>
      </c>
      <c r="B30" s="2"/>
      <c r="C30" s="39">
        <f>G14</f>
        <v>56500</v>
      </c>
      <c r="D30" s="39"/>
      <c r="E30" s="39"/>
    </row>
    <row r="31" spans="1:12" x14ac:dyDescent="0.25">
      <c r="A31" s="2" t="s">
        <v>43</v>
      </c>
      <c r="B31" s="2"/>
      <c r="C31" s="39">
        <f>G12</f>
        <v>74400</v>
      </c>
      <c r="D31" s="39"/>
      <c r="E31" s="39"/>
    </row>
    <row r="32" spans="1:12" x14ac:dyDescent="0.25">
      <c r="A32" s="2" t="s">
        <v>48</v>
      </c>
      <c r="B32" s="2"/>
      <c r="C32" s="40">
        <v>24</v>
      </c>
      <c r="D32" s="40"/>
      <c r="E32" s="40"/>
    </row>
    <row r="33" spans="1:8" x14ac:dyDescent="0.25">
      <c r="A33" s="2" t="s">
        <v>49</v>
      </c>
      <c r="B33" s="2"/>
      <c r="C33" s="40">
        <v>35</v>
      </c>
      <c r="D33" s="40"/>
      <c r="E33" s="40"/>
    </row>
    <row r="34" spans="1:8" x14ac:dyDescent="0.25">
      <c r="A34" s="2" t="s">
        <v>50</v>
      </c>
      <c r="B34" s="2"/>
      <c r="C34" s="39">
        <v>50000</v>
      </c>
      <c r="D34" s="39"/>
      <c r="E34" s="39"/>
    </row>
    <row r="35" spans="1:8" x14ac:dyDescent="0.25">
      <c r="A35" s="2" t="s">
        <v>45</v>
      </c>
      <c r="B35" s="2"/>
      <c r="C35" s="39">
        <f>(C32*C30)</f>
        <v>1356000</v>
      </c>
      <c r="D35" s="39"/>
      <c r="E35" s="39"/>
    </row>
    <row r="36" spans="1:8" x14ac:dyDescent="0.25">
      <c r="A36" s="2" t="s">
        <v>61</v>
      </c>
      <c r="B36" s="2"/>
      <c r="C36" s="39">
        <f>(4*C28)</f>
        <v>140000</v>
      </c>
      <c r="D36" s="39"/>
      <c r="E36" s="39"/>
    </row>
    <row r="37" spans="1:8" x14ac:dyDescent="0.25">
      <c r="A37" s="2" t="s">
        <v>46</v>
      </c>
      <c r="B37" s="2"/>
      <c r="C37" s="35"/>
      <c r="D37" s="36"/>
      <c r="E37" s="37"/>
    </row>
    <row r="38" spans="1:8" x14ac:dyDescent="0.25">
      <c r="A38" s="2" t="s">
        <v>44</v>
      </c>
      <c r="B38" s="2"/>
      <c r="C38" s="40">
        <f>(C35/C26)</f>
        <v>271.2</v>
      </c>
      <c r="D38" s="40"/>
      <c r="E38" s="40"/>
    </row>
    <row r="39" spans="1:8" x14ac:dyDescent="0.25">
      <c r="A39" s="2" t="s">
        <v>51</v>
      </c>
      <c r="B39" s="2"/>
      <c r="C39" s="40">
        <f>(C36/C26)</f>
        <v>28</v>
      </c>
      <c r="D39" s="40"/>
      <c r="E39" s="40"/>
    </row>
    <row r="40" spans="1:8" x14ac:dyDescent="0.25">
      <c r="A40" s="2" t="s">
        <v>52</v>
      </c>
      <c r="B40" s="2"/>
      <c r="C40" s="40">
        <f>(C29/C26)</f>
        <v>12</v>
      </c>
      <c r="D40" s="40"/>
      <c r="E40" s="40"/>
    </row>
    <row r="41" spans="1:8" x14ac:dyDescent="0.25">
      <c r="A41" s="27" t="s">
        <v>56</v>
      </c>
      <c r="B41" s="27"/>
      <c r="C41" s="32">
        <f>SUM(C38:C40)</f>
        <v>311.2</v>
      </c>
      <c r="D41" s="32"/>
      <c r="E41" s="32"/>
    </row>
    <row r="42" spans="1:8" x14ac:dyDescent="0.25">
      <c r="A42" s="2" t="s">
        <v>53</v>
      </c>
      <c r="B42" s="28"/>
      <c r="C42" s="30"/>
      <c r="D42" s="31"/>
      <c r="E42" s="29"/>
    </row>
    <row r="43" spans="1:8" x14ac:dyDescent="0.25">
      <c r="A43" s="45" t="s">
        <v>54</v>
      </c>
      <c r="B43" s="46"/>
      <c r="C43" s="33">
        <v>830142</v>
      </c>
      <c r="D43" s="33"/>
      <c r="E43" s="33"/>
    </row>
    <row r="44" spans="1:8" x14ac:dyDescent="0.25">
      <c r="A44" s="45" t="s">
        <v>55</v>
      </c>
      <c r="B44" s="46"/>
      <c r="C44" s="34">
        <f>(C43/125)</f>
        <v>6641.1360000000004</v>
      </c>
      <c r="D44" s="34"/>
      <c r="E44" s="34"/>
    </row>
    <row r="45" spans="1:8" x14ac:dyDescent="0.25">
      <c r="A45" s="43" t="s">
        <v>64</v>
      </c>
      <c r="B45" s="44"/>
      <c r="C45" s="34">
        <f>(C41/C44)*100</f>
        <v>4.6859452961059676</v>
      </c>
      <c r="D45" s="34"/>
      <c r="E45" s="34"/>
    </row>
    <row r="46" spans="1:8" x14ac:dyDescent="0.25">
      <c r="A46" s="25" t="s">
        <v>57</v>
      </c>
      <c r="B46" s="26"/>
      <c r="C46" s="26"/>
      <c r="D46" s="26"/>
      <c r="E46" s="26"/>
      <c r="F46" s="26"/>
      <c r="G46" s="26"/>
      <c r="H46" s="26"/>
    </row>
    <row r="47" spans="1:8" x14ac:dyDescent="0.25">
      <c r="A47" s="25"/>
      <c r="B47" s="26"/>
      <c r="C47" s="26"/>
      <c r="D47" s="26"/>
      <c r="E47" s="26"/>
      <c r="F47" s="26"/>
      <c r="G47" s="26"/>
      <c r="H47" s="26"/>
    </row>
  </sheetData>
  <mergeCells count="26">
    <mergeCell ref="A26:B26"/>
    <mergeCell ref="A45:B45"/>
    <mergeCell ref="A43:B43"/>
    <mergeCell ref="A44:B44"/>
    <mergeCell ref="A28:B28"/>
    <mergeCell ref="A29:B29"/>
    <mergeCell ref="I11:L11"/>
    <mergeCell ref="C36:E36"/>
    <mergeCell ref="C38:E38"/>
    <mergeCell ref="C39:E39"/>
    <mergeCell ref="C40:E40"/>
    <mergeCell ref="C35:E3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41:E41"/>
    <mergeCell ref="C43:E43"/>
    <mergeCell ref="C44:E44"/>
    <mergeCell ref="C45:E45"/>
    <mergeCell ref="C37:E3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4"/>
  <sheetViews>
    <sheetView workbookViewId="0">
      <selection activeCell="H10" sqref="H10"/>
    </sheetView>
  </sheetViews>
  <sheetFormatPr baseColWidth="10" defaultColWidth="11.42578125" defaultRowHeight="15" x14ac:dyDescent="0.25"/>
  <sheetData>
    <row r="3" spans="2:5" x14ac:dyDescent="0.2">
      <c r="B3" s="41" t="s">
        <v>19</v>
      </c>
      <c r="C3" s="41"/>
      <c r="D3" s="41"/>
      <c r="E3" s="41"/>
    </row>
    <row r="4" spans="2:5" x14ac:dyDescent="0.2">
      <c r="B4" s="16" t="s">
        <v>20</v>
      </c>
      <c r="C4" s="16" t="s">
        <v>8</v>
      </c>
      <c r="D4" s="16" t="s">
        <v>21</v>
      </c>
      <c r="E4" s="16"/>
    </row>
    <row r="5" spans="2:5" x14ac:dyDescent="0.2">
      <c r="B5" s="17" t="s">
        <v>22</v>
      </c>
      <c r="C5" s="17" t="s">
        <v>23</v>
      </c>
      <c r="D5" s="18">
        <v>57000</v>
      </c>
      <c r="E5" s="19"/>
    </row>
    <row r="6" spans="2:5" x14ac:dyDescent="0.2">
      <c r="B6" s="1"/>
      <c r="C6" s="1" t="s">
        <v>2</v>
      </c>
      <c r="D6" s="4">
        <v>85000</v>
      </c>
      <c r="E6" s="1"/>
    </row>
    <row r="7" spans="2:5" x14ac:dyDescent="0.2">
      <c r="B7" s="1"/>
      <c r="C7" s="1" t="s">
        <v>3</v>
      </c>
      <c r="D7" s="4">
        <v>63200</v>
      </c>
      <c r="E7" s="1"/>
    </row>
    <row r="8" spans="2:5" x14ac:dyDescent="0.2">
      <c r="B8" s="1"/>
      <c r="C8" s="20" t="s">
        <v>24</v>
      </c>
      <c r="D8" s="4">
        <v>65000</v>
      </c>
      <c r="E8" s="1"/>
    </row>
    <row r="9" spans="2:5" x14ac:dyDescent="0.2">
      <c r="B9" s="1"/>
      <c r="C9" s="20" t="s">
        <v>9</v>
      </c>
      <c r="D9" s="4">
        <v>80500</v>
      </c>
      <c r="E9" s="1"/>
    </row>
    <row r="10" spans="2:5" x14ac:dyDescent="0.2">
      <c r="B10" s="1"/>
      <c r="C10" s="20" t="s">
        <v>10</v>
      </c>
      <c r="D10" s="4">
        <v>71000</v>
      </c>
      <c r="E10" s="1"/>
    </row>
    <row r="11" spans="2:5" x14ac:dyDescent="0.2">
      <c r="B11" s="17" t="s">
        <v>25</v>
      </c>
      <c r="C11" s="21" t="s">
        <v>23</v>
      </c>
      <c r="D11" s="18">
        <v>58900</v>
      </c>
      <c r="E11" s="19"/>
    </row>
    <row r="12" spans="2:5" x14ac:dyDescent="0.2">
      <c r="B12" s="1"/>
      <c r="C12" s="20" t="s">
        <v>2</v>
      </c>
      <c r="D12" s="4">
        <v>84700</v>
      </c>
      <c r="E12" s="1"/>
    </row>
    <row r="13" spans="2:5" x14ac:dyDescent="0.2">
      <c r="B13" s="1"/>
      <c r="C13" s="20" t="s">
        <v>3</v>
      </c>
      <c r="D13" s="4">
        <v>63300</v>
      </c>
      <c r="E13" s="1"/>
    </row>
    <row r="14" spans="2:5" x14ac:dyDescent="0.2">
      <c r="B14" s="1"/>
      <c r="C14" s="20" t="s">
        <v>24</v>
      </c>
      <c r="D14" s="4">
        <v>64000</v>
      </c>
      <c r="E14" s="1"/>
    </row>
    <row r="15" spans="2:5" x14ac:dyDescent="0.2">
      <c r="B15" s="1"/>
      <c r="C15" s="20" t="s">
        <v>9</v>
      </c>
      <c r="D15" s="4">
        <v>81600</v>
      </c>
      <c r="E15" s="1"/>
    </row>
    <row r="16" spans="2:5" x14ac:dyDescent="0.2">
      <c r="B16" s="1"/>
      <c r="C16" s="20" t="s">
        <v>10</v>
      </c>
      <c r="D16" s="4">
        <v>76500</v>
      </c>
      <c r="E16" s="1"/>
    </row>
    <row r="17" spans="2:5" x14ac:dyDescent="0.2">
      <c r="B17" s="17" t="s">
        <v>26</v>
      </c>
      <c r="C17" s="21" t="s">
        <v>23</v>
      </c>
      <c r="D17" s="18">
        <v>58300</v>
      </c>
      <c r="E17" s="19"/>
    </row>
    <row r="18" spans="2:5" x14ac:dyDescent="0.2">
      <c r="B18" s="1"/>
      <c r="C18" s="20" t="s">
        <v>2</v>
      </c>
      <c r="D18" s="4">
        <v>83700</v>
      </c>
      <c r="E18" s="1"/>
    </row>
    <row r="19" spans="2:5" x14ac:dyDescent="0.2">
      <c r="B19" s="1"/>
      <c r="C19" s="20" t="s">
        <v>3</v>
      </c>
      <c r="D19" s="4">
        <v>64000</v>
      </c>
      <c r="E19" s="1"/>
    </row>
    <row r="20" spans="2:5" x14ac:dyDescent="0.2">
      <c r="B20" s="1"/>
      <c r="C20" s="20" t="s">
        <v>24</v>
      </c>
      <c r="D20" s="4">
        <v>64000</v>
      </c>
      <c r="E20" s="1"/>
    </row>
    <row r="21" spans="2:5" x14ac:dyDescent="0.2">
      <c r="B21" s="1"/>
      <c r="C21" s="20" t="s">
        <v>9</v>
      </c>
      <c r="D21" s="4">
        <v>80500</v>
      </c>
      <c r="E21" s="1"/>
    </row>
    <row r="22" spans="2:5" x14ac:dyDescent="0.2">
      <c r="B22" s="1"/>
      <c r="C22" s="20" t="s">
        <v>10</v>
      </c>
      <c r="D22" s="4">
        <v>80000</v>
      </c>
      <c r="E22" s="1"/>
    </row>
    <row r="23" spans="2:5" x14ac:dyDescent="0.2">
      <c r="B23" s="17" t="s">
        <v>27</v>
      </c>
      <c r="C23" s="21" t="s">
        <v>23</v>
      </c>
      <c r="D23" s="18">
        <v>61000</v>
      </c>
      <c r="E23" s="19"/>
    </row>
    <row r="24" spans="2:5" x14ac:dyDescent="0.2">
      <c r="B24" s="1"/>
      <c r="C24" s="20" t="s">
        <v>2</v>
      </c>
      <c r="D24" s="4">
        <v>88700</v>
      </c>
      <c r="E24" s="1"/>
    </row>
    <row r="25" spans="2:5" x14ac:dyDescent="0.25">
      <c r="B25" s="1"/>
      <c r="C25" s="20" t="s">
        <v>3</v>
      </c>
      <c r="D25" s="4">
        <v>65000</v>
      </c>
      <c r="E25" s="1"/>
    </row>
    <row r="26" spans="2:5" x14ac:dyDescent="0.25">
      <c r="B26" s="1"/>
      <c r="C26" s="20" t="s">
        <v>24</v>
      </c>
      <c r="D26" s="4">
        <v>69000</v>
      </c>
      <c r="E26" s="1"/>
    </row>
    <row r="27" spans="2:5" x14ac:dyDescent="0.25">
      <c r="B27" s="1"/>
      <c r="C27" s="20" t="s">
        <v>9</v>
      </c>
      <c r="D27" s="4">
        <v>82800</v>
      </c>
      <c r="E27" s="1"/>
    </row>
    <row r="28" spans="2:5" x14ac:dyDescent="0.25">
      <c r="B28" s="1"/>
      <c r="C28" s="20" t="s">
        <v>10</v>
      </c>
      <c r="D28" s="4">
        <v>73000</v>
      </c>
      <c r="E28" s="1"/>
    </row>
    <row r="29" spans="2:5" x14ac:dyDescent="0.25">
      <c r="B29" s="17" t="s">
        <v>28</v>
      </c>
      <c r="C29" s="21" t="s">
        <v>23</v>
      </c>
      <c r="D29" s="18">
        <v>60300</v>
      </c>
      <c r="E29" s="19"/>
    </row>
    <row r="30" spans="2:5" x14ac:dyDescent="0.25">
      <c r="B30" s="1"/>
      <c r="C30" s="20" t="s">
        <v>2</v>
      </c>
      <c r="D30" s="4">
        <v>87000</v>
      </c>
      <c r="E30" s="1"/>
    </row>
    <row r="31" spans="2:5" x14ac:dyDescent="0.25">
      <c r="B31" s="1"/>
      <c r="C31" s="20" t="s">
        <v>3</v>
      </c>
      <c r="D31" s="4">
        <v>65000</v>
      </c>
      <c r="E31" s="1"/>
    </row>
    <row r="32" spans="2:5" x14ac:dyDescent="0.25">
      <c r="B32" s="1"/>
      <c r="C32" s="20" t="s">
        <v>24</v>
      </c>
      <c r="D32" s="4">
        <v>69000</v>
      </c>
      <c r="E32" s="1"/>
    </row>
    <row r="33" spans="2:5" x14ac:dyDescent="0.25">
      <c r="B33" s="1"/>
      <c r="C33" s="20" t="s">
        <v>9</v>
      </c>
      <c r="D33" s="4">
        <v>82800</v>
      </c>
      <c r="E33" s="1"/>
    </row>
    <row r="34" spans="2:5" x14ac:dyDescent="0.25">
      <c r="B34" s="1"/>
      <c r="C34" s="20" t="s">
        <v>10</v>
      </c>
      <c r="D34" s="4">
        <v>74700</v>
      </c>
      <c r="E34" s="1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Acer pc</cp:lastModifiedBy>
  <dcterms:created xsi:type="dcterms:W3CDTF">2009-10-29T02:15:28Z</dcterms:created>
  <dcterms:modified xsi:type="dcterms:W3CDTF">2017-06-08T19:00:44Z</dcterms:modified>
</cp:coreProperties>
</file>